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showInkAnnotation="0"/>
  <mc:AlternateContent xmlns:mc="http://schemas.openxmlformats.org/markup-compatibility/2006">
    <mc:Choice Requires="x15">
      <x15ac:absPath xmlns:x15ac="http://schemas.microsoft.com/office/spreadsheetml/2010/11/ac" url="/Users/pwall/Dropbox/AppleHillScoutReserve/Documents/AHSR Fees Sheet/"/>
    </mc:Choice>
  </mc:AlternateContent>
  <xr:revisionPtr revIDLastSave="0" documentId="13_ncr:1_{2FBC9679-6771-9B49-9EC0-3C8013746B17}" xr6:coauthVersionLast="36" xr6:coauthVersionMax="40" xr10:uidLastSave="{00000000-0000-0000-0000-000000000000}"/>
  <workbookProtection workbookAlgorithmName="SHA-512" workbookHashValue="/E+JkNQXj1TrvXpuQJ949y3TqGC52leW7LUlg/00S3oUnE6wuWuEClt4X3+8jY/y9YbgOjL45T7N+LHuKXhBBQ==" workbookSaltValue="NHzXTSXuguBjrt2fNcsskg==" workbookSpinCount="100000" lockStructure="1"/>
  <bookViews>
    <workbookView xWindow="2100" yWindow="460" windowWidth="21540" windowHeight="14460" xr2:uid="{00000000-000D-0000-FFFF-FFFF00000000}"/>
  </bookViews>
  <sheets>
    <sheet name="2018-2019" sheetId="1" r:id="rId1"/>
    <sheet name="Fees" sheetId="2" r:id="rId2"/>
  </sheets>
  <definedNames>
    <definedName name="AHSR_crest">Fees!$B$22</definedName>
    <definedName name="bows_and_arrows">Fees!$B$13</definedName>
    <definedName name="damage_bow_arrow">Fees!$B$16</definedName>
    <definedName name="damage_rifle">Fees!$B$17</definedName>
    <definedName name="Day_Use_Hyde_Away">Fees!$B$4</definedName>
    <definedName name="Day_Use_Per_Person">Fees!$B$2</definedName>
    <definedName name="Day_Use_Wade_Lodge">Fees!$B$3</definedName>
    <definedName name="deposit">Fees!$A$24</definedName>
    <definedName name="generator">Fees!$B$10</definedName>
    <definedName name="gps_units">Fees!$B$19</definedName>
    <definedName name="Hyde_Away_per_night">Fees!$B$8</definedName>
    <definedName name="overnight_per_person">Fees!$B$6</definedName>
    <definedName name="pellet_rifles">Fees!$B$14</definedName>
    <definedName name="_xlnm.Print_Area" localSheetId="0">'2018-2019'!$B$2:$M$67</definedName>
    <definedName name="skis__poles__boots">Fees!$B$12</definedName>
    <definedName name="sky_scout">Fees!$B$20</definedName>
    <definedName name="snowshoes">Fees!$B$11</definedName>
    <definedName name="Wade_Lodge_per_night">Fees!$B$7</definedName>
  </definedNames>
  <calcPr calcId="181029"/>
</workbook>
</file>

<file path=xl/calcChain.xml><?xml version="1.0" encoding="utf-8"?>
<calcChain xmlns="http://schemas.openxmlformats.org/spreadsheetml/2006/main">
  <c r="K28" i="1" l="1"/>
  <c r="K27" i="1" l="1"/>
  <c r="L2" i="1"/>
  <c r="K54" i="1"/>
  <c r="K49" i="1"/>
  <c r="K45" i="1"/>
  <c r="K44" i="1"/>
  <c r="K40" i="1"/>
  <c r="K42" i="1"/>
  <c r="K41" i="1"/>
  <c r="K35" i="1"/>
  <c r="K37" i="1"/>
  <c r="K38" i="1"/>
  <c r="K39" i="1"/>
  <c r="K51" i="1"/>
  <c r="K17" i="1"/>
  <c r="K16" i="1"/>
  <c r="K22" i="1"/>
  <c r="K21" i="1"/>
  <c r="K20" i="1"/>
  <c r="K15" i="1"/>
  <c r="K32" i="1" l="1"/>
  <c r="K53" i="1" s="1"/>
  <c r="K55" i="1" s="1"/>
</calcChain>
</file>

<file path=xl/sharedStrings.xml><?xml version="1.0" encoding="utf-8"?>
<sst xmlns="http://schemas.openxmlformats.org/spreadsheetml/2006/main" count="122" uniqueCount="95">
  <si>
    <t>updated:</t>
  </si>
  <si>
    <t>INVOICE  2018-2019</t>
  </si>
  <si>
    <t xml:space="preserve">Apple Hill Scout Reserve - Apple Hill, ON  </t>
  </si>
  <si>
    <t xml:space="preserve">    45°13'55.79"N  74°45'8.31"W</t>
  </si>
  <si>
    <r>
      <t xml:space="preserve">                       </t>
    </r>
    <r>
      <rPr>
        <b/>
        <sz val="14.5"/>
        <color indexed="10"/>
        <rFont val="Calibri"/>
        <family val="2"/>
      </rPr>
      <t xml:space="preserve"> Scouting Member Information </t>
    </r>
  </si>
  <si>
    <t>CAMP WARDEN</t>
  </si>
  <si>
    <t xml:space="preserve">     Group Name</t>
  </si>
  <si>
    <t xml:space="preserve">   WARDEN PHONE     </t>
  </si>
  <si>
    <t>613-298-1241</t>
  </si>
  <si>
    <t xml:space="preserve">     Contact Person</t>
  </si>
  <si>
    <t xml:space="preserve">     Phone Number</t>
  </si>
  <si>
    <t xml:space="preserve"> </t>
  </si>
  <si>
    <t xml:space="preserve">      Email Address</t>
  </si>
  <si>
    <t>Estimated Time of Arrival:</t>
  </si>
  <si>
    <t>Estimated Time of Departure:</t>
  </si>
  <si>
    <r>
      <t xml:space="preserve">(Time)   </t>
    </r>
    <r>
      <rPr>
        <b/>
        <i/>
        <sz val="12"/>
        <color theme="1"/>
        <rFont val="Calibri"/>
        <family val="2"/>
        <scheme val="minor"/>
      </rPr>
      <t>Not to exceed 3:00pm</t>
    </r>
  </si>
  <si>
    <t xml:space="preserve"> DAY USE FEES </t>
  </si>
  <si>
    <t>DATE</t>
  </si>
  <si>
    <t xml:space="preserve"># of People  </t>
  </si>
  <si>
    <t xml:space="preserve">x Day Use Fee    $4.00      </t>
  </si>
  <si>
    <t xml:space="preserve">                     with WADE Lodge       $20                      </t>
  </si>
  <si>
    <t>Type Yes/No &gt;&gt;&gt;&gt;</t>
  </si>
  <si>
    <t xml:space="preserve">                     with Hyde-Away          $10                      </t>
  </si>
  <si>
    <t>OVERNIGHT CAMPING FEES</t>
  </si>
  <si>
    <t># of people&gt;</t>
  </si>
  <si>
    <t>X Nightly Camping Fee $5.00</t>
  </si>
  <si>
    <t>Field Location</t>
  </si>
  <si>
    <t>South End</t>
  </si>
  <si>
    <t>With WADE Lodge</t>
  </si>
  <si>
    <t># of nights&gt;</t>
  </si>
  <si>
    <t>X $20.00 per Night</t>
  </si>
  <si>
    <t>With Hyde-Away</t>
  </si>
  <si>
    <t>X $10.00 per Night</t>
  </si>
  <si>
    <t>North/West End</t>
  </si>
  <si>
    <t>North/East End</t>
  </si>
  <si>
    <t>USAGE FEES TOTAL</t>
  </si>
  <si>
    <r>
      <t xml:space="preserve">   </t>
    </r>
    <r>
      <rPr>
        <b/>
        <sz val="14.5"/>
        <color indexed="10"/>
        <rFont val="Calibri"/>
        <family val="2"/>
      </rPr>
      <t xml:space="preserve">  EQUIPMENT RENTAL FEES</t>
    </r>
  </si>
  <si>
    <t xml:space="preserve">      Generator</t>
  </si>
  <si>
    <t xml:space="preserve">                  Weekend use with full tank of gasoline  $50</t>
  </si>
  <si>
    <t xml:space="preserve">      Snowshoes</t>
  </si>
  <si>
    <t># of pairs&gt;</t>
  </si>
  <si>
    <t>Daily rental $3.00</t>
  </si>
  <si>
    <t xml:space="preserve"> &lt;  X # of days used </t>
  </si>
  <si>
    <t xml:space="preserve">      Skis, Poles, Boots</t>
  </si>
  <si>
    <t xml:space="preserve">      Bows and Arrows</t>
  </si>
  <si>
    <t>Daily rental $30.00</t>
  </si>
  <si>
    <t>Damage fees   $10.00 per arrow/$10.00 per bow string</t>
  </si>
  <si>
    <t xml:space="preserve">     Pellet Rifles</t>
  </si>
  <si>
    <t xml:space="preserve">    Damage fee  $25.00 per rifle</t>
  </si>
  <si>
    <t xml:space="preserve"> &lt;  X # of rifles</t>
  </si>
  <si>
    <t>Name of Scouts Canada certified RSO:</t>
  </si>
  <si>
    <t xml:space="preserve">      GPS Units (3)</t>
  </si>
  <si>
    <t>Daily rental $10.00</t>
  </si>
  <si>
    <t xml:space="preserve">      Sky Scout (star gazing - 1 unit)</t>
  </si>
  <si>
    <t xml:space="preserve"> &lt;  X # of days used</t>
  </si>
  <si>
    <t>KYBO Rental  (additional fee based on number of people)</t>
  </si>
  <si>
    <t>Garbage Bin  (additional fee to be determined)</t>
  </si>
  <si>
    <r>
      <t xml:space="preserve">   </t>
    </r>
    <r>
      <rPr>
        <b/>
        <sz val="14.5"/>
        <color indexed="30"/>
        <rFont val="Calibri"/>
        <family val="2"/>
      </rPr>
      <t xml:space="preserve"> Apple Hill Crests - $2.00 each</t>
    </r>
  </si>
  <si>
    <t xml:space="preserve"> &lt;  X # of crests</t>
  </si>
  <si>
    <t>EQUIPMENT RENTAL TOTAL</t>
  </si>
  <si>
    <r>
      <rPr>
        <b/>
        <sz val="14"/>
        <color indexed="10"/>
        <rFont val="Calibri"/>
        <family val="2"/>
      </rPr>
      <t>$30 DEPOSIT</t>
    </r>
    <r>
      <rPr>
        <b/>
        <sz val="12"/>
        <color indexed="8"/>
        <rFont val="Calibri"/>
        <family val="2"/>
      </rPr>
      <t xml:space="preserve"> REQUIRED FOR CONFIRMATION OF DATE(S).                         
NO REFUND WITHIN 30 DAYS OF CONFIRMATION DATE(S).</t>
    </r>
  </si>
  <si>
    <t>EVENT TOTAL</t>
  </si>
  <si>
    <t xml:space="preserve">                       DEPOSIT RECEIVED?</t>
  </si>
  <si>
    <r>
      <t xml:space="preserve">                       </t>
    </r>
    <r>
      <rPr>
        <sz val="12"/>
        <color indexed="8"/>
        <rFont val="Times New Roman"/>
        <family val="1"/>
      </rPr>
      <t xml:space="preserve"> </t>
    </r>
    <r>
      <rPr>
        <b/>
        <i/>
        <u/>
        <sz val="12"/>
        <color indexed="8"/>
        <rFont val="Times New Roman"/>
        <family val="1"/>
      </rPr>
      <t>Cheques payable to</t>
    </r>
    <r>
      <rPr>
        <i/>
        <sz val="12"/>
        <color indexed="8"/>
        <rFont val="Calibri"/>
        <family val="2"/>
      </rPr>
      <t xml:space="preserve"> ; </t>
    </r>
    <r>
      <rPr>
        <i/>
        <sz val="12"/>
        <color indexed="17"/>
        <rFont val="Comic Sans MS"/>
        <family val="4"/>
      </rPr>
      <t xml:space="preserve"> </t>
    </r>
    <r>
      <rPr>
        <b/>
        <i/>
        <sz val="14.5"/>
        <color indexed="17"/>
        <rFont val="Comic Sans MS"/>
        <family val="4"/>
      </rPr>
      <t>Apple Hill Scout Reserve C/O Scouts Canada</t>
    </r>
  </si>
  <si>
    <t>Email completed form to Curtis at   AHSRBookings@gmail.com   to confirm your reservation request</t>
  </si>
  <si>
    <t>Curtis will confirm your reservation has been scheduled.  Reservations are only finalized once a deposit has been received</t>
  </si>
  <si>
    <r>
      <t xml:space="preserve">                     </t>
    </r>
    <r>
      <rPr>
        <sz val="14.5"/>
        <color indexed="10"/>
        <rFont val="Calibri"/>
        <family val="2"/>
      </rPr>
      <t xml:space="preserve"> </t>
    </r>
  </si>
  <si>
    <r>
      <rPr>
        <b/>
        <u/>
        <sz val="12"/>
        <color rgb="FFFF0000"/>
        <rFont val="Calibri"/>
        <family val="2"/>
        <scheme val="minor"/>
      </rPr>
      <t>ALL</t>
    </r>
    <r>
      <rPr>
        <b/>
        <sz val="12"/>
        <color rgb="FFFF0000"/>
        <rFont val="Calibri"/>
        <family val="2"/>
        <scheme val="minor"/>
      </rPr>
      <t xml:space="preserve"> transactions and payments CHEQUES ONLY - NO CASH.  </t>
    </r>
  </si>
  <si>
    <t>Please mail cheque and copy of this COMPLETED form to address below:</t>
  </si>
  <si>
    <t>John Ladds  AHSR Treasurer</t>
  </si>
  <si>
    <t>4065 Trim Road</t>
  </si>
  <si>
    <t>Ottawa, ON</t>
  </si>
  <si>
    <t>K4B 0B7</t>
  </si>
  <si>
    <t>Rental Fees</t>
  </si>
  <si>
    <t>Day Use Per Person</t>
  </si>
  <si>
    <t>Day Use Wade Lodge</t>
  </si>
  <si>
    <t>Day Use Hyde Away</t>
  </si>
  <si>
    <t>overnight per person</t>
  </si>
  <si>
    <t>Wade Lodge per night</t>
  </si>
  <si>
    <t>Hyde Away per night</t>
  </si>
  <si>
    <t>generator</t>
  </si>
  <si>
    <t>snowshoes</t>
  </si>
  <si>
    <t>skis, poles, boots</t>
  </si>
  <si>
    <t>bows and arrows</t>
  </si>
  <si>
    <t>pellet rifles</t>
  </si>
  <si>
    <t>damage_bow_arrow</t>
  </si>
  <si>
    <t>damage_rifle</t>
  </si>
  <si>
    <t>gps units</t>
  </si>
  <si>
    <t>sky scout</t>
  </si>
  <si>
    <t>AHSR crest</t>
  </si>
  <si>
    <t>deposit</t>
  </si>
  <si>
    <r>
      <t xml:space="preserve">(Time)   </t>
    </r>
    <r>
      <rPr>
        <b/>
        <i/>
        <sz val="12"/>
        <color theme="1"/>
        <rFont val="Calibri"/>
        <family val="2"/>
        <scheme val="minor"/>
      </rPr>
      <t>Not before 4:00pm unless otherwise agreed</t>
    </r>
  </si>
  <si>
    <t>Date Updated</t>
  </si>
  <si>
    <t>Overnight fee applies</t>
  </si>
  <si>
    <t>Water Truck   (no charge for &gt;150 people)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</si>
</sst>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;[Red]\-&quot;$&quot;#,##0.00"/>
    <numFmt numFmtId="165" formatCode="&quot;$&quot;#,##0.00"/>
    <numFmt numFmtId="166" formatCode="[$$-1009]#,##0.00"/>
    <numFmt numFmtId="167" formatCode="yyyy\-mm\-dd"/>
  </numFmts>
  <fonts count="4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indexed="8"/>
      <name val="Comic Sans MS"/>
      <family val="4"/>
    </font>
    <font>
      <sz val="12"/>
      <color indexed="8"/>
      <name val="Calibri"/>
      <family val="2"/>
    </font>
    <font>
      <b/>
      <sz val="14.5"/>
      <color indexed="10"/>
      <name val="Calibri"/>
      <family val="2"/>
    </font>
    <font>
      <b/>
      <sz val="14.5"/>
      <color indexed="30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i/>
      <sz val="12"/>
      <color indexed="8"/>
      <name val="Calibri"/>
      <family val="2"/>
    </font>
    <font>
      <i/>
      <sz val="12"/>
      <color indexed="17"/>
      <name val="Comic Sans MS"/>
      <family val="4"/>
    </font>
    <font>
      <b/>
      <i/>
      <sz val="14.5"/>
      <color indexed="17"/>
      <name val="Comic Sans MS"/>
      <family val="4"/>
    </font>
    <font>
      <sz val="14.5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omic Sans MS"/>
      <family val="4"/>
    </font>
    <font>
      <sz val="14.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0"/>
      <name val="Calibri"/>
      <family val="2"/>
    </font>
    <font>
      <b/>
      <sz val="12"/>
      <color rgb="FF00B050"/>
      <name val="Calibri"/>
      <family val="2"/>
      <scheme val="minor"/>
    </font>
    <font>
      <b/>
      <sz val="14"/>
      <color theme="1"/>
      <name val="Comic Sans MS"/>
      <family val="4"/>
    </font>
    <font>
      <b/>
      <sz val="14"/>
      <color rgb="FFFF0000"/>
      <name val="Comic Sans MS"/>
      <family val="4"/>
    </font>
    <font>
      <b/>
      <sz val="12"/>
      <color rgb="FF0070C0"/>
      <name val="Calibri"/>
      <family val="2"/>
      <scheme val="minor"/>
    </font>
    <font>
      <b/>
      <sz val="14"/>
      <color rgb="FF00B0F0"/>
      <name val="Comic Sans MS"/>
      <family val="4"/>
    </font>
    <font>
      <sz val="12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.5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.5"/>
      <color rgb="FF00CC00"/>
      <name val="Calibri"/>
      <family val="2"/>
      <scheme val="minor"/>
    </font>
    <font>
      <b/>
      <sz val="14.5"/>
      <color rgb="FF7030A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40">
    <xf numFmtId="0" fontId="0" fillId="0" borderId="0" xfId="0"/>
    <xf numFmtId="0" fontId="19" fillId="2" borderId="4" xfId="0" applyFont="1" applyFill="1" applyBorder="1" applyAlignment="1" applyProtection="1">
      <alignment horizontal="center" vertical="center"/>
      <protection locked="0"/>
    </xf>
    <xf numFmtId="165" fontId="19" fillId="5" borderId="4" xfId="0" applyNumberFormat="1" applyFont="1" applyFill="1" applyBorder="1" applyAlignment="1" applyProtection="1">
      <alignment horizontal="center" vertical="center"/>
    </xf>
    <xf numFmtId="164" fontId="25" fillId="2" borderId="4" xfId="0" applyNumberFormat="1" applyFont="1" applyFill="1" applyBorder="1" applyAlignment="1" applyProtection="1">
      <alignment horizontal="center" vertical="center"/>
      <protection locked="0"/>
    </xf>
    <xf numFmtId="165" fontId="19" fillId="7" borderId="4" xfId="0" applyNumberFormat="1" applyFont="1" applyFill="1" applyBorder="1" applyAlignment="1" applyProtection="1">
      <alignment horizontal="center" vertical="center"/>
    </xf>
    <xf numFmtId="165" fontId="19" fillId="0" borderId="0" xfId="0" applyNumberFormat="1" applyFont="1" applyBorder="1" applyAlignment="1" applyProtection="1">
      <alignment horizontal="center"/>
    </xf>
    <xf numFmtId="165" fontId="19" fillId="0" borderId="0" xfId="0" applyNumberFormat="1" applyFont="1" applyBorder="1" applyAlignment="1" applyProtection="1">
      <alignment horizontal="center" vertical="center"/>
    </xf>
    <xf numFmtId="165" fontId="26" fillId="5" borderId="4" xfId="0" applyNumberFormat="1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  <protection locked="0"/>
    </xf>
    <xf numFmtId="166" fontId="26" fillId="5" borderId="4" xfId="0" applyNumberFormat="1" applyFont="1" applyFill="1" applyBorder="1" applyAlignment="1" applyProtection="1">
      <alignment horizontal="center" vertical="center"/>
    </xf>
    <xf numFmtId="165" fontId="26" fillId="0" borderId="0" xfId="0" applyNumberFormat="1" applyFont="1" applyBorder="1" applyAlignment="1" applyProtection="1">
      <alignment horizontal="center"/>
    </xf>
    <xf numFmtId="166" fontId="28" fillId="5" borderId="4" xfId="0" applyNumberFormat="1" applyFont="1" applyFill="1" applyBorder="1" applyAlignment="1" applyProtection="1">
      <alignment horizontal="center" vertical="center"/>
    </xf>
    <xf numFmtId="165" fontId="25" fillId="5" borderId="4" xfId="0" applyNumberFormat="1" applyFont="1" applyFill="1" applyBorder="1" applyAlignment="1" applyProtection="1">
      <alignment horizontal="center" vertical="center"/>
    </xf>
    <xf numFmtId="165" fontId="19" fillId="3" borderId="16" xfId="0" applyNumberFormat="1" applyFont="1" applyFill="1" applyBorder="1" applyAlignment="1" applyProtection="1">
      <alignment horizontal="center" vertical="center"/>
    </xf>
    <xf numFmtId="165" fontId="19" fillId="3" borderId="0" xfId="0" applyNumberFormat="1" applyFont="1" applyFill="1" applyBorder="1" applyAlignment="1" applyProtection="1">
      <alignment horizontal="center" vertical="center"/>
    </xf>
    <xf numFmtId="165" fontId="19" fillId="3" borderId="12" xfId="0" applyNumberFormat="1" applyFont="1" applyFill="1" applyBorder="1" applyAlignment="1" applyProtection="1">
      <alignment horizontal="center" vertical="center"/>
    </xf>
    <xf numFmtId="0" fontId="46" fillId="0" borderId="0" xfId="0" applyFont="1"/>
    <xf numFmtId="44" fontId="0" fillId="0" borderId="0" xfId="3" applyFont="1"/>
    <xf numFmtId="0" fontId="16" fillId="0" borderId="0" xfId="0" applyFont="1" applyBorder="1" applyProtection="1"/>
    <xf numFmtId="0" fontId="24" fillId="0" borderId="0" xfId="0" applyFont="1" applyBorder="1" applyAlignment="1" applyProtection="1">
      <alignment horizontal="center"/>
    </xf>
    <xf numFmtId="0" fontId="18" fillId="0" borderId="0" xfId="0" applyFont="1" applyBorder="1" applyProtection="1"/>
    <xf numFmtId="0" fontId="4" fillId="3" borderId="0" xfId="0" applyFont="1" applyFill="1" applyBorder="1" applyAlignment="1" applyProtection="1"/>
    <xf numFmtId="0" fontId="18" fillId="6" borderId="4" xfId="0" applyFont="1" applyFill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43" fillId="6" borderId="4" xfId="0" applyFont="1" applyFill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vertical="center"/>
    </xf>
    <xf numFmtId="0" fontId="20" fillId="0" borderId="0" xfId="0" applyFont="1" applyBorder="1" applyProtection="1"/>
    <xf numFmtId="0" fontId="22" fillId="0" borderId="0" xfId="0" applyFont="1" applyBorder="1" applyProtection="1"/>
    <xf numFmtId="0" fontId="21" fillId="0" borderId="0" xfId="0" applyFont="1" applyBorder="1" applyProtection="1"/>
    <xf numFmtId="0" fontId="3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27" fillId="0" borderId="9" xfId="0" applyFont="1" applyBorder="1" applyAlignment="1" applyProtection="1">
      <alignment horizontal="right" vertical="center"/>
    </xf>
    <xf numFmtId="0" fontId="29" fillId="0" borderId="0" xfId="0" applyFont="1" applyBorder="1" applyProtection="1"/>
    <xf numFmtId="0" fontId="21" fillId="0" borderId="0" xfId="0" applyFont="1" applyBorder="1" applyAlignment="1" applyProtection="1">
      <alignment horizontal="left"/>
    </xf>
    <xf numFmtId="165" fontId="30" fillId="0" borderId="0" xfId="0" applyNumberFormat="1" applyFont="1" applyBorder="1" applyProtection="1"/>
    <xf numFmtId="165" fontId="31" fillId="0" borderId="0" xfId="0" applyNumberFormat="1" applyFont="1" applyBorder="1" applyProtection="1"/>
    <xf numFmtId="0" fontId="18" fillId="0" borderId="0" xfId="0" applyFont="1" applyBorder="1" applyAlignment="1" applyProtection="1">
      <alignment vertical="center"/>
    </xf>
    <xf numFmtId="165" fontId="21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22" fillId="0" borderId="3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23" fillId="0" borderId="3" xfId="1" applyFont="1" applyBorder="1" applyAlignment="1" applyProtection="1">
      <alignment vertical="center"/>
    </xf>
    <xf numFmtId="0" fontId="18" fillId="0" borderId="6" xfId="0" applyFont="1" applyBorder="1" applyAlignment="1" applyProtection="1">
      <alignment vertical="center"/>
    </xf>
    <xf numFmtId="14" fontId="0" fillId="0" borderId="0" xfId="3" applyNumberFormat="1" applyFont="1"/>
    <xf numFmtId="0" fontId="22" fillId="7" borderId="0" xfId="0" applyFont="1" applyFill="1" applyBorder="1" applyAlignment="1" applyProtection="1">
      <alignment vertical="center"/>
    </xf>
    <xf numFmtId="0" fontId="48" fillId="7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/>
    <xf numFmtId="18" fontId="2" fillId="0" borderId="0" xfId="0" applyNumberFormat="1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164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3" borderId="8" xfId="0" applyFont="1" applyFill="1" applyBorder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165" fontId="2" fillId="0" borderId="0" xfId="0" applyNumberFormat="1" applyFont="1" applyBorder="1" applyProtection="1"/>
    <xf numFmtId="0" fontId="2" fillId="0" borderId="3" xfId="0" applyFont="1" applyBorder="1" applyAlignment="1" applyProtection="1">
      <alignment vertical="center"/>
    </xf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6" xfId="0" applyFont="1" applyBorder="1" applyAlignment="1" applyProtection="1">
      <alignment vertical="center"/>
    </xf>
    <xf numFmtId="0" fontId="2" fillId="0" borderId="10" xfId="0" applyFont="1" applyBorder="1" applyProtection="1"/>
    <xf numFmtId="0" fontId="1" fillId="3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19" fillId="8" borderId="13" xfId="0" applyFont="1" applyFill="1" applyBorder="1" applyAlignment="1" applyProtection="1">
      <alignment horizontal="center" vertical="center"/>
    </xf>
    <xf numFmtId="0" fontId="19" fillId="8" borderId="14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center"/>
    </xf>
    <xf numFmtId="0" fontId="33" fillId="0" borderId="1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/>
    <xf numFmtId="0" fontId="38" fillId="0" borderId="0" xfId="0" applyFont="1" applyAlignment="1" applyProtection="1">
      <alignment horizontal="center"/>
    </xf>
    <xf numFmtId="0" fontId="17" fillId="2" borderId="13" xfId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18" fontId="2" fillId="0" borderId="0" xfId="0" applyNumberFormat="1" applyFont="1" applyAlignment="1" applyProtection="1">
      <alignment horizontal="right" vertical="center"/>
    </xf>
    <xf numFmtId="18" fontId="2" fillId="0" borderId="9" xfId="0" applyNumberFormat="1" applyFont="1" applyBorder="1" applyAlignment="1" applyProtection="1">
      <alignment horizontal="right" vertical="center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vertical="center"/>
    </xf>
    <xf numFmtId="0" fontId="37" fillId="0" borderId="3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right" vertical="center"/>
    </xf>
    <xf numFmtId="0" fontId="21" fillId="0" borderId="9" xfId="0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44" fillId="4" borderId="0" xfId="0" applyFont="1" applyFill="1" applyBorder="1" applyAlignment="1" applyProtection="1">
      <alignment horizontal="center" vertical="center"/>
    </xf>
    <xf numFmtId="0" fontId="45" fillId="4" borderId="0" xfId="0" applyFont="1" applyFill="1" applyBorder="1" applyAlignment="1" applyProtection="1">
      <alignment horizontal="center" vertical="center"/>
    </xf>
    <xf numFmtId="167" fontId="2" fillId="0" borderId="2" xfId="0" applyNumberFormat="1" applyFont="1" applyBorder="1" applyAlignment="1" applyProtection="1">
      <alignment horizontal="center"/>
    </xf>
    <xf numFmtId="167" fontId="2" fillId="0" borderId="7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 wrapText="1" readingOrder="1"/>
    </xf>
    <xf numFmtId="0" fontId="0" fillId="0" borderId="0" xfId="0" applyAlignment="1" applyProtection="1">
      <alignment horizontal="center" vertical="center" wrapText="1" readingOrder="1"/>
    </xf>
    <xf numFmtId="9" fontId="25" fillId="2" borderId="13" xfId="2" applyFont="1" applyFill="1" applyBorder="1" applyAlignment="1" applyProtection="1">
      <alignment horizontal="center" vertical="center"/>
      <protection locked="0"/>
    </xf>
    <xf numFmtId="9" fontId="25" fillId="2" borderId="14" xfId="2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4" fillId="0" borderId="0" xfId="0" applyFont="1" applyBorder="1" applyAlignment="1" applyProtection="1">
      <alignment horizontal="right" vertical="center"/>
    </xf>
    <xf numFmtId="0" fontId="34" fillId="0" borderId="9" xfId="0" applyFont="1" applyBorder="1" applyAlignment="1" applyProtection="1">
      <alignment horizontal="right" vertical="center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337294</xdr:colOff>
      <xdr:row>48</xdr:row>
      <xdr:rowOff>238125</xdr:rowOff>
    </xdr:from>
    <xdr:to>
      <xdr:col>3</xdr:col>
      <xdr:colOff>736223</xdr:colOff>
      <xdr:row>54</xdr:row>
      <xdr:rowOff>238126</xdr:rowOff>
    </xdr:to>
    <xdr:pic>
      <xdr:nvPicPr>
        <xdr:cNvPr id="1378" name="Picture 1" descr="41344a.jpg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294" y="12262037"/>
          <a:ext cx="1609164" cy="1479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647700</xdr:colOff>
      <xdr:row>1</xdr:row>
      <xdr:rowOff>66675</xdr:rowOff>
    </xdr:from>
    <xdr:to>
      <xdr:col>10</xdr:col>
      <xdr:colOff>438150</xdr:colOff>
      <xdr:row>5</xdr:row>
      <xdr:rowOff>0</xdr:rowOff>
    </xdr:to>
    <xdr:pic>
      <xdr:nvPicPr>
        <xdr:cNvPr id="1379" name="Picture 2" descr="logo.jpg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314325"/>
          <a:ext cx="11239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1</xdr:row>
      <xdr:rowOff>238125</xdr:rowOff>
    </xdr:from>
    <xdr:to>
      <xdr:col>4</xdr:col>
      <xdr:colOff>495300</xdr:colOff>
      <xdr:row>4</xdr:row>
      <xdr:rowOff>152400</xdr:rowOff>
    </xdr:to>
    <xdr:pic>
      <xdr:nvPicPr>
        <xdr:cNvPr id="1380" name="Picture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485775"/>
          <a:ext cx="19145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6"/>
  <sheetViews>
    <sheetView showGridLines="0" tabSelected="1" topLeftCell="A40" zoomScaleNormal="100" workbookViewId="0">
      <selection activeCell="L2" sqref="L2:M2"/>
    </sheetView>
  </sheetViews>
  <sheetFormatPr baseColWidth="10" defaultColWidth="9.1640625" defaultRowHeight="20" customHeight="1" x14ac:dyDescent="0.2"/>
  <cols>
    <col min="1" max="1" width="11.5" style="18" customWidth="1"/>
    <col min="2" max="2" width="9" style="18" customWidth="1"/>
    <col min="3" max="3" width="9.1640625" style="18" customWidth="1"/>
    <col min="4" max="5" width="12.6640625" style="18" bestFit="1" customWidth="1"/>
    <col min="6" max="6" width="18.83203125" style="18" bestFit="1" customWidth="1"/>
    <col min="7" max="7" width="11.5" style="18" customWidth="1"/>
    <col min="8" max="8" width="10.83203125" style="18" customWidth="1"/>
    <col min="9" max="9" width="18.83203125" style="18" bestFit="1" customWidth="1"/>
    <col min="10" max="10" width="20" style="18" bestFit="1" customWidth="1"/>
    <col min="11" max="11" width="17.6640625" style="18" customWidth="1"/>
    <col min="12" max="12" width="2.6640625" style="18" customWidth="1"/>
    <col min="13" max="13" width="9.1640625" style="18" customWidth="1"/>
    <col min="14" max="256" width="11.5" style="18" customWidth="1"/>
    <col min="257" max="16384" width="9.1640625" style="18"/>
  </cols>
  <sheetData>
    <row r="1" spans="2:13" ht="20" customHeight="1" thickBot="1" x14ac:dyDescent="0.2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3" ht="30" customHeight="1" thickTop="1" x14ac:dyDescent="0.2">
      <c r="B2" s="53"/>
      <c r="C2" s="54"/>
      <c r="D2" s="54"/>
      <c r="E2" s="54"/>
      <c r="F2" s="54"/>
      <c r="G2" s="54"/>
      <c r="H2" s="54"/>
      <c r="I2" s="54"/>
      <c r="J2" s="54"/>
      <c r="K2" s="55" t="s">
        <v>0</v>
      </c>
      <c r="L2" s="124">
        <f>Fees!B26</f>
        <v>43471</v>
      </c>
      <c r="M2" s="125"/>
    </row>
    <row r="3" spans="2:13" ht="24" customHeight="1" x14ac:dyDescent="0.2">
      <c r="B3" s="56"/>
      <c r="C3" s="87"/>
      <c r="D3" s="87"/>
      <c r="E3" s="90" t="s">
        <v>1</v>
      </c>
      <c r="F3" s="91"/>
      <c r="G3" s="91"/>
      <c r="H3" s="91"/>
      <c r="I3" s="91"/>
      <c r="J3" s="91"/>
      <c r="K3" s="19"/>
      <c r="L3" s="52"/>
      <c r="M3" s="57"/>
    </row>
    <row r="4" spans="2:13" ht="20" customHeight="1" x14ac:dyDescent="0.2">
      <c r="B4" s="56"/>
      <c r="C4" s="87"/>
      <c r="D4" s="87"/>
      <c r="E4" s="92" t="s">
        <v>2</v>
      </c>
      <c r="F4" s="93"/>
      <c r="G4" s="93"/>
      <c r="H4" s="93"/>
      <c r="I4" s="93"/>
      <c r="J4" s="93"/>
      <c r="K4" s="58"/>
      <c r="L4" s="52"/>
      <c r="M4" s="57"/>
    </row>
    <row r="5" spans="2:13" ht="20" customHeight="1" x14ac:dyDescent="0.2">
      <c r="B5" s="59"/>
      <c r="C5" s="52"/>
      <c r="D5" s="52"/>
      <c r="E5" s="20"/>
      <c r="F5" s="94" t="s">
        <v>3</v>
      </c>
      <c r="G5" s="94"/>
      <c r="H5" s="94"/>
      <c r="I5" s="94"/>
      <c r="J5" s="52"/>
      <c r="K5" s="52"/>
      <c r="L5" s="52"/>
      <c r="M5" s="57"/>
    </row>
    <row r="6" spans="2:13" ht="20" customHeight="1" x14ac:dyDescent="0.2">
      <c r="B6" s="59"/>
      <c r="C6" s="95" t="s">
        <v>4</v>
      </c>
      <c r="D6" s="80"/>
      <c r="E6" s="80"/>
      <c r="F6" s="80"/>
      <c r="G6" s="80"/>
      <c r="H6" s="94"/>
      <c r="I6" s="52"/>
      <c r="J6" s="96" t="s">
        <v>5</v>
      </c>
      <c r="K6" s="97"/>
      <c r="L6" s="52"/>
      <c r="M6" s="57"/>
    </row>
    <row r="7" spans="2:13" ht="20" customHeight="1" x14ac:dyDescent="0.2">
      <c r="B7" s="59"/>
      <c r="C7" s="80" t="s">
        <v>6</v>
      </c>
      <c r="D7" s="81"/>
      <c r="E7" s="82"/>
      <c r="F7" s="83"/>
      <c r="G7" s="83"/>
      <c r="H7" s="84"/>
      <c r="I7" s="60" t="s">
        <v>7</v>
      </c>
      <c r="J7" s="85" t="s">
        <v>8</v>
      </c>
      <c r="K7" s="86"/>
      <c r="L7" s="61"/>
      <c r="M7" s="57"/>
    </row>
    <row r="8" spans="2:13" ht="20" customHeight="1" x14ac:dyDescent="0.2">
      <c r="B8" s="59"/>
      <c r="C8" s="80" t="s">
        <v>9</v>
      </c>
      <c r="D8" s="81"/>
      <c r="E8" s="82"/>
      <c r="F8" s="83"/>
      <c r="G8" s="83"/>
      <c r="H8" s="84"/>
      <c r="I8" s="60"/>
      <c r="J8" s="98"/>
      <c r="K8" s="98"/>
      <c r="L8" s="61"/>
      <c r="M8" s="57"/>
    </row>
    <row r="9" spans="2:13" ht="20" customHeight="1" x14ac:dyDescent="0.2">
      <c r="B9" s="59"/>
      <c r="C9" s="80" t="s">
        <v>10</v>
      </c>
      <c r="D9" s="81"/>
      <c r="E9" s="82"/>
      <c r="F9" s="83"/>
      <c r="G9" s="83"/>
      <c r="H9" s="84"/>
      <c r="I9" s="58" t="s">
        <v>11</v>
      </c>
      <c r="J9" s="99"/>
      <c r="K9" s="99"/>
      <c r="L9" s="61"/>
      <c r="M9" s="57"/>
    </row>
    <row r="10" spans="2:13" ht="20" customHeight="1" x14ac:dyDescent="0.2">
      <c r="B10" s="59"/>
      <c r="C10" s="80" t="s">
        <v>12</v>
      </c>
      <c r="D10" s="81"/>
      <c r="E10" s="101"/>
      <c r="F10" s="83"/>
      <c r="G10" s="83"/>
      <c r="H10" s="84"/>
      <c r="I10" s="21"/>
      <c r="J10" s="52"/>
      <c r="K10" s="52"/>
      <c r="L10" s="52"/>
      <c r="M10" s="57"/>
    </row>
    <row r="11" spans="2:13" ht="20" customHeight="1" x14ac:dyDescent="0.2">
      <c r="B11" s="59"/>
      <c r="C11" s="51"/>
      <c r="D11" s="51"/>
      <c r="E11" s="52"/>
      <c r="F11" s="52"/>
      <c r="G11" s="52"/>
      <c r="H11" s="52"/>
      <c r="I11" s="52"/>
      <c r="J11" s="52"/>
      <c r="K11" s="52"/>
      <c r="L11" s="52"/>
      <c r="M11" s="57"/>
    </row>
    <row r="12" spans="2:13" ht="20" customHeight="1" x14ac:dyDescent="0.2">
      <c r="B12" s="102"/>
      <c r="C12" s="103"/>
      <c r="D12" s="103"/>
      <c r="E12" s="104" t="s">
        <v>13</v>
      </c>
      <c r="F12" s="105"/>
      <c r="G12" s="106"/>
      <c r="H12" s="107"/>
      <c r="I12" s="108" t="s">
        <v>91</v>
      </c>
      <c r="J12" s="109"/>
      <c r="K12" s="109"/>
      <c r="L12" s="52"/>
      <c r="M12" s="57"/>
    </row>
    <row r="13" spans="2:13" ht="20" customHeight="1" x14ac:dyDescent="0.2">
      <c r="B13" s="102"/>
      <c r="C13" s="103"/>
      <c r="D13" s="103"/>
      <c r="E13" s="104" t="s">
        <v>14</v>
      </c>
      <c r="F13" s="105"/>
      <c r="G13" s="106"/>
      <c r="H13" s="107"/>
      <c r="I13" s="109" t="s">
        <v>15</v>
      </c>
      <c r="J13" s="109"/>
      <c r="K13" s="109"/>
      <c r="L13" s="52"/>
      <c r="M13" s="57"/>
    </row>
    <row r="14" spans="2:13" ht="20" customHeight="1" x14ac:dyDescent="0.25">
      <c r="B14" s="59"/>
      <c r="C14" s="100" t="s">
        <v>16</v>
      </c>
      <c r="D14" s="100"/>
      <c r="E14" s="62"/>
      <c r="F14" s="52"/>
      <c r="G14" s="52"/>
      <c r="H14" s="52"/>
      <c r="I14" s="52"/>
      <c r="J14" s="52"/>
      <c r="K14" s="52"/>
      <c r="L14" s="52"/>
      <c r="M14" s="57"/>
    </row>
    <row r="15" spans="2:13" ht="20" customHeight="1" x14ac:dyDescent="0.2">
      <c r="B15" s="63" t="s">
        <v>17</v>
      </c>
      <c r="C15" s="106"/>
      <c r="D15" s="107"/>
      <c r="E15" s="64" t="s">
        <v>18</v>
      </c>
      <c r="F15" s="1"/>
      <c r="G15" s="110" t="s">
        <v>19</v>
      </c>
      <c r="H15" s="89"/>
      <c r="I15" s="89"/>
      <c r="J15" s="65"/>
      <c r="K15" s="2">
        <f>(F15*Day_Use_Per_Person)</f>
        <v>0</v>
      </c>
      <c r="L15" s="52"/>
      <c r="M15" s="57"/>
    </row>
    <row r="16" spans="2:13" ht="20" customHeight="1" x14ac:dyDescent="0.2">
      <c r="B16" s="59"/>
      <c r="C16" s="52"/>
      <c r="D16" s="52"/>
      <c r="E16" s="52"/>
      <c r="F16" s="109" t="s">
        <v>20</v>
      </c>
      <c r="G16" s="109"/>
      <c r="H16" s="111"/>
      <c r="I16" s="22" t="s">
        <v>21</v>
      </c>
      <c r="J16" s="3"/>
      <c r="K16" s="4" t="str">
        <f>IF(J16="Yes",Day_Use_Wade_Lodge,"")</f>
        <v/>
      </c>
      <c r="L16" s="52"/>
      <c r="M16" s="57"/>
    </row>
    <row r="17" spans="2:13" ht="20" customHeight="1" x14ac:dyDescent="0.2">
      <c r="B17" s="59"/>
      <c r="C17" s="52"/>
      <c r="D17" s="52"/>
      <c r="E17" s="52"/>
      <c r="F17" s="109" t="s">
        <v>22</v>
      </c>
      <c r="G17" s="109"/>
      <c r="H17" s="111"/>
      <c r="I17" s="22" t="s">
        <v>21</v>
      </c>
      <c r="J17" s="3"/>
      <c r="K17" s="4" t="str">
        <f>IF(J17="Yes",Day_Use_Hyde_Away,"")</f>
        <v/>
      </c>
      <c r="L17" s="52"/>
      <c r="M17" s="57"/>
    </row>
    <row r="18" spans="2:13" ht="20" customHeight="1" x14ac:dyDescent="0.3">
      <c r="B18" s="59"/>
      <c r="C18" s="52"/>
      <c r="D18" s="52"/>
      <c r="E18" s="52"/>
      <c r="F18" s="52"/>
      <c r="G18" s="52"/>
      <c r="H18" s="52"/>
      <c r="I18" s="52"/>
      <c r="J18" s="52"/>
      <c r="K18" s="5"/>
      <c r="L18" s="52"/>
      <c r="M18" s="57"/>
    </row>
    <row r="19" spans="2:13" ht="20" customHeight="1" x14ac:dyDescent="0.3">
      <c r="B19" s="112" t="s">
        <v>23</v>
      </c>
      <c r="C19" s="109"/>
      <c r="D19" s="109"/>
      <c r="E19" s="109"/>
      <c r="F19" s="109"/>
      <c r="G19" s="52"/>
      <c r="H19" s="52"/>
      <c r="I19" s="52"/>
      <c r="J19" s="52"/>
      <c r="K19" s="5"/>
      <c r="L19" s="52"/>
      <c r="M19" s="57"/>
    </row>
    <row r="20" spans="2:13" ht="20" customHeight="1" x14ac:dyDescent="0.2">
      <c r="B20" s="59"/>
      <c r="C20" s="60" t="s">
        <v>17</v>
      </c>
      <c r="D20" s="106"/>
      <c r="E20" s="107"/>
      <c r="F20" s="64" t="s">
        <v>24</v>
      </c>
      <c r="G20" s="1"/>
      <c r="H20" s="113" t="s">
        <v>25</v>
      </c>
      <c r="I20" s="109"/>
      <c r="J20" s="52"/>
      <c r="K20" s="2">
        <f>(G20*overnight_per_person)</f>
        <v>0</v>
      </c>
      <c r="L20" s="52"/>
      <c r="M20" s="57"/>
    </row>
    <row r="21" spans="2:13" ht="20" customHeight="1" x14ac:dyDescent="0.2">
      <c r="B21" s="59"/>
      <c r="C21" s="60" t="s">
        <v>17</v>
      </c>
      <c r="D21" s="106"/>
      <c r="E21" s="107"/>
      <c r="F21" s="64" t="s">
        <v>24</v>
      </c>
      <c r="G21" s="1"/>
      <c r="H21" s="113" t="s">
        <v>25</v>
      </c>
      <c r="I21" s="109"/>
      <c r="J21" s="52"/>
      <c r="K21" s="2">
        <f>(G21*overnight_per_person)</f>
        <v>0</v>
      </c>
      <c r="L21" s="52"/>
      <c r="M21" s="57"/>
    </row>
    <row r="22" spans="2:13" ht="20" customHeight="1" x14ac:dyDescent="0.2">
      <c r="B22" s="59"/>
      <c r="C22" s="60" t="s">
        <v>17</v>
      </c>
      <c r="D22" s="106"/>
      <c r="E22" s="107"/>
      <c r="F22" s="64" t="s">
        <v>24</v>
      </c>
      <c r="G22" s="1"/>
      <c r="H22" s="113" t="s">
        <v>25</v>
      </c>
      <c r="I22" s="109"/>
      <c r="J22" s="52"/>
      <c r="K22" s="2">
        <f>(G22*overnight_per_person)</f>
        <v>0</v>
      </c>
      <c r="L22" s="52"/>
      <c r="M22" s="57"/>
    </row>
    <row r="23" spans="2:13" ht="20" customHeight="1" x14ac:dyDescent="0.2">
      <c r="B23" s="59"/>
      <c r="C23" s="60"/>
      <c r="D23" s="64"/>
      <c r="E23" s="64"/>
      <c r="F23" s="64"/>
      <c r="G23" s="64"/>
      <c r="H23" s="51"/>
      <c r="I23" s="51"/>
      <c r="J23" s="52"/>
      <c r="K23" s="13"/>
      <c r="L23" s="52"/>
      <c r="M23" s="57"/>
    </row>
    <row r="24" spans="2:13" ht="20" customHeight="1" x14ac:dyDescent="0.2">
      <c r="B24" s="59"/>
      <c r="C24" s="60"/>
      <c r="D24" s="64"/>
      <c r="E24" s="64"/>
      <c r="F24" s="64"/>
      <c r="G24" s="64"/>
      <c r="H24" s="51"/>
      <c r="I24" s="51"/>
      <c r="J24" s="52"/>
      <c r="K24" s="14"/>
      <c r="L24" s="52"/>
      <c r="M24" s="57"/>
    </row>
    <row r="25" spans="2:13" ht="20" customHeight="1" x14ac:dyDescent="0.2">
      <c r="B25" s="112" t="s">
        <v>26</v>
      </c>
      <c r="C25" s="109"/>
      <c r="D25" s="109"/>
      <c r="E25" s="109"/>
      <c r="F25" s="109"/>
      <c r="G25" s="64"/>
      <c r="H25" s="51"/>
      <c r="I25" s="51"/>
      <c r="J25" s="52"/>
      <c r="K25" s="14"/>
      <c r="L25" s="52"/>
      <c r="M25" s="57"/>
    </row>
    <row r="26" spans="2:13" ht="20" customHeight="1" x14ac:dyDescent="0.2">
      <c r="B26" s="59"/>
      <c r="C26" s="60"/>
      <c r="D26" s="23" t="s">
        <v>27</v>
      </c>
      <c r="E26" s="64"/>
      <c r="F26" s="24" t="s">
        <v>21</v>
      </c>
      <c r="G26" s="3"/>
      <c r="H26" s="51"/>
      <c r="I26" s="51"/>
      <c r="J26" s="52"/>
      <c r="K26" s="15"/>
      <c r="L26" s="52"/>
      <c r="M26" s="57"/>
    </row>
    <row r="27" spans="2:13" ht="20" customHeight="1" x14ac:dyDescent="0.2">
      <c r="B27" s="59"/>
      <c r="C27" s="52"/>
      <c r="D27" s="25"/>
      <c r="E27" s="23" t="s">
        <v>28</v>
      </c>
      <c r="F27" s="64" t="s">
        <v>29</v>
      </c>
      <c r="G27" s="1"/>
      <c r="H27" s="88" t="s">
        <v>30</v>
      </c>
      <c r="I27" s="89"/>
      <c r="J27" s="66"/>
      <c r="K27" s="2">
        <f>Wade_Lodge_per_night*G27</f>
        <v>0</v>
      </c>
      <c r="L27" s="52"/>
      <c r="M27" s="57"/>
    </row>
    <row r="28" spans="2:13" ht="20" customHeight="1" x14ac:dyDescent="0.2">
      <c r="B28" s="59"/>
      <c r="C28" s="52"/>
      <c r="D28" s="25"/>
      <c r="E28" s="23" t="s">
        <v>31</v>
      </c>
      <c r="F28" s="64" t="s">
        <v>29</v>
      </c>
      <c r="G28" s="1"/>
      <c r="H28" s="88" t="s">
        <v>32</v>
      </c>
      <c r="I28" s="89"/>
      <c r="J28" s="66"/>
      <c r="K28" s="2">
        <f>Hyde_Away_per_night*G28</f>
        <v>0</v>
      </c>
      <c r="L28" s="52"/>
      <c r="M28" s="57"/>
    </row>
    <row r="29" spans="2:13" ht="20" customHeight="1" x14ac:dyDescent="0.2">
      <c r="B29" s="59"/>
      <c r="C29" s="52"/>
      <c r="D29" s="25"/>
      <c r="E29" s="23"/>
      <c r="F29" s="64"/>
      <c r="G29" s="67"/>
      <c r="H29" s="67"/>
      <c r="I29" s="68"/>
      <c r="J29" s="66"/>
      <c r="K29" s="67"/>
      <c r="L29" s="52"/>
      <c r="M29" s="57"/>
    </row>
    <row r="30" spans="2:13" ht="20" customHeight="1" x14ac:dyDescent="0.2">
      <c r="B30" s="59"/>
      <c r="C30" s="52"/>
      <c r="D30" s="23" t="s">
        <v>33</v>
      </c>
      <c r="E30" s="64"/>
      <c r="F30" s="24" t="s">
        <v>21</v>
      </c>
      <c r="G30" s="3"/>
      <c r="H30" s="78" t="s">
        <v>93</v>
      </c>
      <c r="I30" s="68"/>
      <c r="J30" s="66"/>
      <c r="K30" s="67"/>
      <c r="L30" s="52"/>
      <c r="M30" s="57"/>
    </row>
    <row r="31" spans="2:13" ht="20" customHeight="1" x14ac:dyDescent="0.2">
      <c r="B31" s="59"/>
      <c r="C31" s="52"/>
      <c r="D31" s="23" t="s">
        <v>34</v>
      </c>
      <c r="E31" s="64"/>
      <c r="F31" s="24" t="s">
        <v>21</v>
      </c>
      <c r="G31" s="3"/>
      <c r="H31" s="78" t="s">
        <v>93</v>
      </c>
      <c r="I31" s="52"/>
      <c r="J31" s="52"/>
      <c r="K31" s="6"/>
      <c r="L31" s="52"/>
      <c r="M31" s="57"/>
    </row>
    <row r="32" spans="2:13" ht="20" customHeight="1" x14ac:dyDescent="0.25">
      <c r="B32" s="59"/>
      <c r="C32" s="52"/>
      <c r="D32" s="52"/>
      <c r="E32" s="52"/>
      <c r="F32" s="26"/>
      <c r="G32" s="115" t="s">
        <v>35</v>
      </c>
      <c r="H32" s="116"/>
      <c r="I32" s="116"/>
      <c r="J32" s="117"/>
      <c r="K32" s="7">
        <f>SUM(K15:K17,K20:K28)</f>
        <v>0</v>
      </c>
      <c r="L32" s="27"/>
      <c r="M32" s="69"/>
    </row>
    <row r="33" spans="2:13" ht="20" customHeight="1" x14ac:dyDescent="0.3">
      <c r="B33" s="59"/>
      <c r="C33" s="52"/>
      <c r="D33" s="52"/>
      <c r="E33" s="52"/>
      <c r="F33" s="52"/>
      <c r="G33" s="52"/>
      <c r="H33" s="52"/>
      <c r="I33" s="52"/>
      <c r="J33" s="52"/>
      <c r="K33" s="5"/>
      <c r="L33" s="52"/>
      <c r="M33" s="57"/>
    </row>
    <row r="34" spans="2:13" ht="20" customHeight="1" x14ac:dyDescent="0.3">
      <c r="B34" s="59"/>
      <c r="C34" s="49" t="s">
        <v>36</v>
      </c>
      <c r="D34" s="28"/>
      <c r="E34" s="28"/>
      <c r="F34" s="52"/>
      <c r="G34" s="52"/>
      <c r="H34" s="52"/>
      <c r="I34" s="52"/>
      <c r="J34" s="52"/>
      <c r="K34" s="5"/>
      <c r="L34" s="52"/>
      <c r="M34" s="57"/>
    </row>
    <row r="35" spans="2:13" ht="20" customHeight="1" x14ac:dyDescent="0.2">
      <c r="B35" s="59"/>
      <c r="C35" s="29" t="s">
        <v>37</v>
      </c>
      <c r="D35" s="48"/>
      <c r="E35" s="109" t="s">
        <v>38</v>
      </c>
      <c r="F35" s="109"/>
      <c r="G35" s="109"/>
      <c r="H35" s="111"/>
      <c r="I35" s="24" t="s">
        <v>21</v>
      </c>
      <c r="J35" s="3"/>
      <c r="K35" s="2">
        <f>IF(J35="Yes",generator,0)</f>
        <v>0</v>
      </c>
      <c r="L35" s="52"/>
      <c r="M35" s="57"/>
    </row>
    <row r="36" spans="2:13" ht="20" customHeight="1" x14ac:dyDescent="0.2">
      <c r="B36" s="59"/>
      <c r="C36" s="29"/>
      <c r="D36" s="48"/>
      <c r="E36" s="51"/>
      <c r="F36" s="51"/>
      <c r="G36" s="51"/>
      <c r="H36" s="51"/>
      <c r="I36" s="51"/>
      <c r="J36" s="51"/>
      <c r="K36" s="51"/>
      <c r="L36" s="52"/>
      <c r="M36" s="57"/>
    </row>
    <row r="37" spans="2:13" ht="20" customHeight="1" x14ac:dyDescent="0.2">
      <c r="B37" s="59"/>
      <c r="C37" s="51" t="s">
        <v>39</v>
      </c>
      <c r="D37" s="70"/>
      <c r="E37" s="64" t="s">
        <v>40</v>
      </c>
      <c r="F37" s="1"/>
      <c r="G37" s="114" t="s">
        <v>41</v>
      </c>
      <c r="H37" s="114"/>
      <c r="I37" s="1"/>
      <c r="J37" s="67" t="s">
        <v>42</v>
      </c>
      <c r="K37" s="2">
        <f>(F37*snowshoes)*I37</f>
        <v>0</v>
      </c>
      <c r="L37" s="52"/>
      <c r="M37" s="57"/>
    </row>
    <row r="38" spans="2:13" ht="20" customHeight="1" x14ac:dyDescent="0.2">
      <c r="B38" s="59"/>
      <c r="C38" s="51" t="s">
        <v>43</v>
      </c>
      <c r="D38" s="51"/>
      <c r="E38" s="64" t="s">
        <v>40</v>
      </c>
      <c r="F38" s="1"/>
      <c r="G38" s="114" t="s">
        <v>41</v>
      </c>
      <c r="H38" s="114"/>
      <c r="I38" s="1"/>
      <c r="J38" s="68" t="s">
        <v>42</v>
      </c>
      <c r="K38" s="2">
        <f>(F38*skis__poles__boots)*I38</f>
        <v>0</v>
      </c>
      <c r="L38" s="52"/>
      <c r="M38" s="57"/>
    </row>
    <row r="39" spans="2:13" ht="20" customHeight="1" x14ac:dyDescent="0.2">
      <c r="B39" s="59"/>
      <c r="C39" s="51" t="s">
        <v>44</v>
      </c>
      <c r="D39" s="51"/>
      <c r="E39" s="70"/>
      <c r="F39" s="70"/>
      <c r="G39" s="114" t="s">
        <v>45</v>
      </c>
      <c r="H39" s="114"/>
      <c r="I39" s="1"/>
      <c r="J39" s="68" t="s">
        <v>42</v>
      </c>
      <c r="K39" s="2">
        <f>(I39*bows_and_arrows)</f>
        <v>0</v>
      </c>
      <c r="L39" s="52"/>
      <c r="M39" s="57"/>
    </row>
    <row r="40" spans="2:13" ht="20" customHeight="1" x14ac:dyDescent="0.2">
      <c r="B40" s="59"/>
      <c r="C40" s="52"/>
      <c r="D40" s="118" t="s">
        <v>46</v>
      </c>
      <c r="E40" s="95"/>
      <c r="F40" s="119"/>
      <c r="G40" s="119"/>
      <c r="H40" s="119"/>
      <c r="I40" s="1"/>
      <c r="J40" s="68"/>
      <c r="K40" s="2">
        <f>(damage_bow_arrow*I40)</f>
        <v>0</v>
      </c>
      <c r="L40" s="52"/>
      <c r="M40" s="57"/>
    </row>
    <row r="41" spans="2:13" ht="20" customHeight="1" x14ac:dyDescent="0.2">
      <c r="B41" s="59"/>
      <c r="C41" s="52" t="s">
        <v>47</v>
      </c>
      <c r="D41" s="70"/>
      <c r="E41" s="70"/>
      <c r="F41" s="70"/>
      <c r="G41" s="114" t="s">
        <v>45</v>
      </c>
      <c r="H41" s="120"/>
      <c r="I41" s="1"/>
      <c r="J41" s="51" t="s">
        <v>42</v>
      </c>
      <c r="K41" s="2">
        <f>(pellet_rifles*I41)</f>
        <v>0</v>
      </c>
      <c r="L41" s="52"/>
      <c r="M41" s="57"/>
    </row>
    <row r="42" spans="2:13" ht="20" customHeight="1" x14ac:dyDescent="0.2">
      <c r="B42" s="59"/>
      <c r="C42" s="52"/>
      <c r="D42" s="114"/>
      <c r="E42" s="121"/>
      <c r="F42" s="114" t="s">
        <v>48</v>
      </c>
      <c r="G42" s="121"/>
      <c r="H42" s="120"/>
      <c r="I42" s="1"/>
      <c r="J42" s="51" t="s">
        <v>49</v>
      </c>
      <c r="K42" s="2">
        <f>(damage_rifle*I42)</f>
        <v>0</v>
      </c>
      <c r="L42" s="52"/>
      <c r="M42" s="57"/>
    </row>
    <row r="43" spans="2:13" ht="20" customHeight="1" x14ac:dyDescent="0.2">
      <c r="B43" s="59"/>
      <c r="C43" s="52" t="s">
        <v>11</v>
      </c>
      <c r="D43" s="70"/>
      <c r="E43" s="70"/>
      <c r="F43" s="138" t="s">
        <v>50</v>
      </c>
      <c r="G43" s="138"/>
      <c r="H43" s="139"/>
      <c r="I43" s="133"/>
      <c r="J43" s="134"/>
      <c r="K43" s="6"/>
      <c r="L43" s="52"/>
      <c r="M43" s="57"/>
    </row>
    <row r="44" spans="2:13" ht="20" customHeight="1" x14ac:dyDescent="0.2">
      <c r="B44" s="59"/>
      <c r="C44" s="89" t="s">
        <v>51</v>
      </c>
      <c r="D44" s="89"/>
      <c r="E44" s="64"/>
      <c r="F44" s="52"/>
      <c r="G44" s="114" t="s">
        <v>52</v>
      </c>
      <c r="H44" s="120"/>
      <c r="I44" s="1"/>
      <c r="J44" s="68" t="s">
        <v>42</v>
      </c>
      <c r="K44" s="2">
        <f>gps_units*I44</f>
        <v>0</v>
      </c>
      <c r="L44" s="52"/>
      <c r="M44" s="57"/>
    </row>
    <row r="45" spans="2:13" ht="20" customHeight="1" x14ac:dyDescent="0.2">
      <c r="B45" s="59"/>
      <c r="C45" s="68" t="s">
        <v>53</v>
      </c>
      <c r="D45" s="30"/>
      <c r="E45" s="68"/>
      <c r="F45" s="52"/>
      <c r="G45" s="114" t="s">
        <v>52</v>
      </c>
      <c r="H45" s="120"/>
      <c r="I45" s="1"/>
      <c r="J45" s="68" t="s">
        <v>54</v>
      </c>
      <c r="K45" s="2">
        <f>sky_scout*I45</f>
        <v>0</v>
      </c>
      <c r="L45" s="52"/>
      <c r="M45" s="57"/>
    </row>
    <row r="46" spans="2:13" ht="20" customHeight="1" x14ac:dyDescent="0.2">
      <c r="B46" s="59"/>
      <c r="C46" s="64"/>
      <c r="D46" s="50"/>
      <c r="E46" s="68" t="s">
        <v>55</v>
      </c>
      <c r="F46" s="52"/>
      <c r="G46" s="64"/>
      <c r="H46" s="50"/>
      <c r="I46" s="22" t="s">
        <v>21</v>
      </c>
      <c r="J46" s="8"/>
      <c r="K46" s="52"/>
      <c r="L46" s="52"/>
      <c r="M46" s="57"/>
    </row>
    <row r="47" spans="2:13" ht="20" customHeight="1" x14ac:dyDescent="0.2">
      <c r="B47" s="59"/>
      <c r="C47" s="64"/>
      <c r="D47" s="50"/>
      <c r="E47" s="79" t="s">
        <v>94</v>
      </c>
      <c r="F47" s="52"/>
      <c r="G47" s="64"/>
      <c r="H47" s="50"/>
      <c r="I47" s="22" t="s">
        <v>21</v>
      </c>
      <c r="J47" s="8"/>
      <c r="K47" s="52"/>
      <c r="L47" s="52"/>
      <c r="M47" s="57"/>
    </row>
    <row r="48" spans="2:13" ht="20" customHeight="1" x14ac:dyDescent="0.2">
      <c r="B48" s="59"/>
      <c r="C48" s="64"/>
      <c r="D48" s="50"/>
      <c r="E48" s="68" t="s">
        <v>56</v>
      </c>
      <c r="F48" s="52"/>
      <c r="G48" s="64"/>
      <c r="H48" s="50"/>
      <c r="I48" s="22" t="s">
        <v>21</v>
      </c>
      <c r="J48" s="8"/>
      <c r="K48" s="52"/>
      <c r="L48" s="52"/>
      <c r="M48" s="57"/>
    </row>
    <row r="49" spans="2:15" ht="20" customHeight="1" x14ac:dyDescent="0.25">
      <c r="B49" s="59"/>
      <c r="C49" s="136" t="s">
        <v>57</v>
      </c>
      <c r="D49" s="137"/>
      <c r="E49" s="137"/>
      <c r="F49" s="137"/>
      <c r="G49" s="137"/>
      <c r="H49" s="52"/>
      <c r="I49" s="1"/>
      <c r="J49" s="68" t="s">
        <v>58</v>
      </c>
      <c r="K49" s="2">
        <f>(AHSR_crest*I49)</f>
        <v>0</v>
      </c>
      <c r="L49" s="52"/>
      <c r="M49" s="57"/>
      <c r="N49" s="52"/>
      <c r="O49" s="52"/>
    </row>
    <row r="50" spans="2:15" ht="20" customHeight="1" x14ac:dyDescent="0.2">
      <c r="B50" s="59"/>
      <c r="C50" s="52"/>
      <c r="D50" s="52"/>
      <c r="E50" s="52"/>
      <c r="F50" s="52"/>
      <c r="G50" s="52"/>
      <c r="H50" s="52"/>
      <c r="I50" s="52"/>
      <c r="J50" s="52"/>
      <c r="K50" s="6"/>
      <c r="L50" s="52"/>
      <c r="M50" s="57"/>
      <c r="N50" s="52"/>
      <c r="O50" s="52"/>
    </row>
    <row r="51" spans="2:15" ht="20" customHeight="1" x14ac:dyDescent="0.2">
      <c r="B51" s="59"/>
      <c r="C51" s="52"/>
      <c r="D51" s="52"/>
      <c r="E51" s="52"/>
      <c r="F51" s="52"/>
      <c r="G51" s="115" t="s">
        <v>59</v>
      </c>
      <c r="H51" s="114"/>
      <c r="I51" s="114"/>
      <c r="J51" s="135"/>
      <c r="K51" s="9">
        <f>SUM(K35:K49)</f>
        <v>0</v>
      </c>
      <c r="L51" s="27"/>
      <c r="M51" s="57"/>
      <c r="N51" s="52"/>
      <c r="O51" s="52"/>
    </row>
    <row r="52" spans="2:15" ht="20" customHeight="1" x14ac:dyDescent="0.3">
      <c r="B52" s="59"/>
      <c r="C52" s="52"/>
      <c r="D52" s="52"/>
      <c r="E52" s="131" t="s">
        <v>60</v>
      </c>
      <c r="F52" s="132"/>
      <c r="G52" s="132"/>
      <c r="H52" s="132"/>
      <c r="I52" s="132"/>
      <c r="J52" s="20"/>
      <c r="K52" s="10"/>
      <c r="L52" s="27"/>
      <c r="M52" s="57"/>
      <c r="N52" s="52"/>
      <c r="O52" s="52"/>
    </row>
    <row r="53" spans="2:15" ht="20" customHeight="1" x14ac:dyDescent="0.2">
      <c r="B53" s="59"/>
      <c r="C53" s="52"/>
      <c r="D53" s="52"/>
      <c r="E53" s="132"/>
      <c r="F53" s="132"/>
      <c r="G53" s="132"/>
      <c r="H53" s="132"/>
      <c r="I53" s="132"/>
      <c r="J53" s="31" t="s">
        <v>61</v>
      </c>
      <c r="K53" s="11">
        <f>SUM(K51,K32)</f>
        <v>0</v>
      </c>
      <c r="L53" s="32"/>
      <c r="M53" s="57"/>
      <c r="N53" s="52"/>
      <c r="O53" s="52"/>
    </row>
    <row r="54" spans="2:15" ht="20" customHeight="1" x14ac:dyDescent="0.25">
      <c r="B54" s="59"/>
      <c r="C54" s="33"/>
      <c r="D54" s="71"/>
      <c r="E54" s="71"/>
      <c r="F54" s="126" t="s">
        <v>62</v>
      </c>
      <c r="G54" s="80"/>
      <c r="H54" s="80"/>
      <c r="I54" s="22" t="s">
        <v>21</v>
      </c>
      <c r="J54" s="8"/>
      <c r="K54" s="12">
        <f>IF(J54="Yes",Fees!B24,0)</f>
        <v>0</v>
      </c>
      <c r="L54" s="34"/>
      <c r="M54" s="57"/>
      <c r="N54" s="52"/>
      <c r="O54" s="52"/>
    </row>
    <row r="55" spans="2:15" ht="20" customHeight="1" x14ac:dyDescent="0.2">
      <c r="B55" s="59"/>
      <c r="C55" s="52"/>
      <c r="D55" s="52"/>
      <c r="E55" s="80"/>
      <c r="F55" s="127"/>
      <c r="G55" s="127"/>
      <c r="H55" s="127"/>
      <c r="I55" s="128"/>
      <c r="J55" s="129"/>
      <c r="K55" s="9">
        <f>(K53-K54)</f>
        <v>0</v>
      </c>
      <c r="L55" s="35"/>
      <c r="M55" s="57"/>
      <c r="N55" s="52"/>
      <c r="O55" s="72"/>
    </row>
    <row r="56" spans="2:15" ht="20" customHeight="1" x14ac:dyDescent="0.2">
      <c r="B56" s="59"/>
      <c r="C56" s="118"/>
      <c r="D56" s="130"/>
      <c r="E56" s="130"/>
      <c r="F56" s="130"/>
      <c r="G56" s="130"/>
      <c r="H56" s="130"/>
      <c r="I56" s="36"/>
      <c r="J56" s="36"/>
      <c r="K56" s="37"/>
      <c r="L56" s="27"/>
      <c r="M56" s="57"/>
      <c r="N56" s="52"/>
      <c r="O56" s="52"/>
    </row>
    <row r="57" spans="2:15" ht="20" customHeight="1" x14ac:dyDescent="0.2">
      <c r="B57" s="73" t="s">
        <v>63</v>
      </c>
      <c r="C57" s="51"/>
      <c r="D57" s="51"/>
      <c r="E57" s="51"/>
      <c r="F57" s="51"/>
      <c r="G57" s="51"/>
      <c r="H57" s="51"/>
      <c r="I57" s="38"/>
      <c r="J57" s="38"/>
      <c r="K57" s="38"/>
      <c r="L57" s="52"/>
      <c r="M57" s="57"/>
      <c r="N57" s="52"/>
      <c r="O57" s="52"/>
    </row>
    <row r="58" spans="2:15" ht="20" customHeight="1" x14ac:dyDescent="0.2">
      <c r="B58" s="73"/>
      <c r="C58" s="49" t="s">
        <v>64</v>
      </c>
      <c r="D58" s="51"/>
      <c r="E58" s="51"/>
      <c r="F58" s="51"/>
      <c r="G58" s="51"/>
      <c r="H58" s="51"/>
      <c r="I58" s="38"/>
      <c r="J58" s="38"/>
      <c r="K58" s="38"/>
      <c r="L58" s="52"/>
      <c r="M58" s="57"/>
      <c r="N58" s="52"/>
      <c r="O58" s="52"/>
    </row>
    <row r="59" spans="2:15" ht="20" customHeight="1" x14ac:dyDescent="0.2">
      <c r="B59" s="73"/>
      <c r="C59" s="49" t="s">
        <v>65</v>
      </c>
      <c r="D59" s="51"/>
      <c r="E59" s="51"/>
      <c r="F59" s="51"/>
      <c r="G59" s="51"/>
      <c r="H59" s="51"/>
      <c r="I59" s="38"/>
      <c r="J59" s="38"/>
      <c r="K59" s="38"/>
      <c r="L59" s="52"/>
      <c r="M59" s="57"/>
      <c r="N59" s="52"/>
      <c r="O59" s="52"/>
    </row>
    <row r="60" spans="2:15" ht="20" customHeight="1" x14ac:dyDescent="0.2">
      <c r="B60" s="39" t="s">
        <v>66</v>
      </c>
      <c r="C60" s="49" t="s">
        <v>67</v>
      </c>
      <c r="D60" s="40"/>
      <c r="E60" s="40"/>
      <c r="F60" s="40"/>
      <c r="G60" s="40"/>
      <c r="H60" s="40"/>
      <c r="I60" s="51"/>
      <c r="J60" s="51"/>
      <c r="K60" s="51"/>
      <c r="L60" s="52"/>
      <c r="M60" s="57"/>
      <c r="N60" s="52"/>
      <c r="O60" s="52"/>
    </row>
    <row r="61" spans="2:15" ht="20" customHeight="1" x14ac:dyDescent="0.2">
      <c r="B61" s="39"/>
      <c r="C61" s="47" t="s">
        <v>68</v>
      </c>
      <c r="D61" s="46"/>
      <c r="E61" s="46"/>
      <c r="F61" s="46"/>
      <c r="G61" s="46"/>
      <c r="H61" s="46"/>
      <c r="I61" s="51"/>
      <c r="J61" s="51"/>
      <c r="K61" s="51"/>
      <c r="L61" s="52"/>
      <c r="M61" s="57"/>
      <c r="N61" s="52"/>
      <c r="O61" s="52"/>
    </row>
    <row r="62" spans="2:15" ht="20" customHeight="1" x14ac:dyDescent="0.2">
      <c r="B62" s="41"/>
      <c r="C62" s="52"/>
      <c r="D62" s="52"/>
      <c r="E62" s="52"/>
      <c r="F62" s="122" t="s">
        <v>69</v>
      </c>
      <c r="G62" s="122"/>
      <c r="H62" s="122"/>
      <c r="I62" s="122"/>
      <c r="J62" s="52"/>
      <c r="K62" s="42"/>
      <c r="L62" s="52"/>
      <c r="M62" s="57"/>
      <c r="N62" s="52"/>
      <c r="O62" s="52"/>
    </row>
    <row r="63" spans="2:15" ht="20" customHeight="1" x14ac:dyDescent="0.2">
      <c r="B63" s="73"/>
      <c r="C63" s="52"/>
      <c r="D63" s="52"/>
      <c r="E63" s="52"/>
      <c r="F63" s="123" t="s">
        <v>70</v>
      </c>
      <c r="G63" s="123"/>
      <c r="H63" s="123"/>
      <c r="I63" s="123"/>
      <c r="J63" s="52"/>
      <c r="K63" s="42"/>
      <c r="L63" s="52"/>
      <c r="M63" s="57"/>
      <c r="N63" s="52"/>
      <c r="O63" s="52"/>
    </row>
    <row r="64" spans="2:15" ht="20" customHeight="1" x14ac:dyDescent="0.2">
      <c r="B64" s="73"/>
      <c r="C64" s="52"/>
      <c r="D64" s="52"/>
      <c r="E64" s="52"/>
      <c r="F64" s="123" t="s">
        <v>71</v>
      </c>
      <c r="G64" s="123"/>
      <c r="H64" s="123"/>
      <c r="I64" s="123"/>
      <c r="J64" s="52"/>
      <c r="K64" s="42"/>
      <c r="L64" s="52"/>
      <c r="M64" s="57"/>
      <c r="N64" s="52"/>
      <c r="O64" s="52"/>
    </row>
    <row r="65" spans="2:15" ht="20" customHeight="1" x14ac:dyDescent="0.2">
      <c r="B65" s="73"/>
      <c r="C65" s="52"/>
      <c r="D65" s="52"/>
      <c r="E65" s="52"/>
      <c r="F65" s="123" t="s">
        <v>72</v>
      </c>
      <c r="G65" s="123"/>
      <c r="H65" s="123"/>
      <c r="I65" s="123"/>
      <c r="J65" s="52"/>
      <c r="K65" s="42"/>
      <c r="L65" s="52"/>
      <c r="M65" s="57"/>
      <c r="N65" s="52"/>
      <c r="O65" s="52"/>
    </row>
    <row r="66" spans="2:15" ht="20" customHeight="1" x14ac:dyDescent="0.2">
      <c r="B66" s="43"/>
      <c r="C66" s="52"/>
      <c r="D66" s="52"/>
      <c r="E66" s="52"/>
      <c r="F66" s="52"/>
      <c r="G66" s="51"/>
      <c r="H66" s="51"/>
      <c r="I66" s="51"/>
      <c r="J66" s="51"/>
      <c r="K66" s="42"/>
      <c r="L66" s="52"/>
      <c r="M66" s="57"/>
      <c r="N66" s="52"/>
      <c r="O66" s="27"/>
    </row>
    <row r="67" spans="2:15" ht="20" customHeight="1" x14ac:dyDescent="0.2">
      <c r="B67" s="74"/>
      <c r="C67" s="75"/>
      <c r="D67" s="75"/>
      <c r="E67" s="75"/>
      <c r="F67" s="75"/>
      <c r="G67" s="75"/>
      <c r="H67" s="75"/>
      <c r="I67" s="75"/>
      <c r="J67" s="44"/>
      <c r="K67" s="76"/>
      <c r="L67" s="75"/>
      <c r="M67" s="77"/>
      <c r="N67" s="52"/>
      <c r="O67" s="52"/>
    </row>
    <row r="68" spans="2:15" ht="20" customHeight="1" x14ac:dyDescent="0.2">
      <c r="B68" s="52"/>
      <c r="C68" s="52"/>
      <c r="D68" s="52"/>
      <c r="E68" s="52"/>
      <c r="F68" s="52"/>
      <c r="G68" s="52"/>
      <c r="H68" s="52"/>
      <c r="I68" s="52"/>
      <c r="J68" s="36"/>
      <c r="K68" s="51"/>
      <c r="L68" s="52"/>
      <c r="M68" s="52"/>
      <c r="N68" s="52"/>
      <c r="O68" s="52"/>
    </row>
    <row r="69" spans="2:15" ht="20" customHeight="1" x14ac:dyDescent="0.2">
      <c r="B69" s="52"/>
      <c r="C69" s="52"/>
      <c r="D69" s="52"/>
      <c r="E69" s="52"/>
      <c r="F69" s="52"/>
      <c r="G69" s="52"/>
      <c r="H69" s="52"/>
      <c r="I69" s="52"/>
      <c r="J69" s="51"/>
      <c r="K69" s="51"/>
      <c r="L69" s="52"/>
      <c r="M69" s="52"/>
      <c r="N69" s="52"/>
      <c r="O69" s="52"/>
    </row>
    <row r="70" spans="2:15" ht="20" customHeight="1" x14ac:dyDescent="0.2">
      <c r="B70" s="52"/>
      <c r="C70" s="51"/>
      <c r="D70" s="51"/>
      <c r="E70" s="51"/>
      <c r="F70" s="51"/>
      <c r="G70" s="51"/>
      <c r="H70" s="51"/>
      <c r="I70" s="51"/>
      <c r="J70" s="51"/>
      <c r="K70" s="51"/>
      <c r="L70" s="52"/>
      <c r="M70" s="52"/>
      <c r="N70" s="52"/>
      <c r="O70" s="52"/>
    </row>
    <row r="71" spans="2:15" ht="20" customHeight="1" x14ac:dyDescent="0.2">
      <c r="B71" s="52"/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2:15" ht="20" customHeight="1" x14ac:dyDescent="0.2">
      <c r="B72" s="52"/>
      <c r="C72" s="4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2:15" ht="20" customHeight="1" x14ac:dyDescent="0.2">
      <c r="B73" s="52"/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2:15" ht="20" customHeight="1" x14ac:dyDescent="0.2">
      <c r="B74" s="52"/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2:15" ht="20" customHeight="1" x14ac:dyDescent="0.2">
      <c r="B75" s="52"/>
      <c r="C75" s="51"/>
      <c r="D75" s="51"/>
      <c r="E75" s="51"/>
      <c r="F75" s="51"/>
      <c r="G75" s="51"/>
      <c r="H75" s="51"/>
      <c r="I75" s="51"/>
      <c r="J75" s="51"/>
      <c r="K75" s="51"/>
      <c r="L75" s="52"/>
      <c r="M75" s="52"/>
      <c r="N75" s="52"/>
      <c r="O75" s="52"/>
    </row>
    <row r="76" spans="2:15" ht="20" customHeight="1" x14ac:dyDescent="0.2">
      <c r="B76" s="52"/>
      <c r="C76" s="51"/>
      <c r="D76" s="51"/>
      <c r="E76" s="51"/>
      <c r="F76" s="51"/>
      <c r="G76" s="51"/>
      <c r="H76" s="51"/>
      <c r="I76" s="51"/>
      <c r="J76" s="51"/>
      <c r="K76" s="51"/>
      <c r="L76" s="52"/>
      <c r="M76" s="52"/>
      <c r="N76" s="52"/>
      <c r="O76" s="52"/>
    </row>
  </sheetData>
  <sheetProtection algorithmName="SHA-512" hashValue="avWEPDNKhFbI1fPogZU9Lk6rAYIPrmDJ6ot6cU7KwywjSzfDZDHbvkRcHN5qi7Ku8pJ+IGvuNwGZ77teSLexFw==" saltValue="KfDyxzMOHZ2ZMxZfdnj1uw==" spinCount="100000" sheet="1" objects="1" scenarios="1"/>
  <mergeCells count="65">
    <mergeCell ref="F62:I62"/>
    <mergeCell ref="F63:I63"/>
    <mergeCell ref="F64:I64"/>
    <mergeCell ref="F65:I65"/>
    <mergeCell ref="L2:M2"/>
    <mergeCell ref="F54:H54"/>
    <mergeCell ref="E55:J55"/>
    <mergeCell ref="C56:H56"/>
    <mergeCell ref="E52:I53"/>
    <mergeCell ref="I43:J43"/>
    <mergeCell ref="C44:D44"/>
    <mergeCell ref="G44:H44"/>
    <mergeCell ref="G45:H45"/>
    <mergeCell ref="G51:J51"/>
    <mergeCell ref="C49:G49"/>
    <mergeCell ref="F43:H43"/>
    <mergeCell ref="G39:H39"/>
    <mergeCell ref="D40:H40"/>
    <mergeCell ref="G41:H41"/>
    <mergeCell ref="D42:E42"/>
    <mergeCell ref="F42:H42"/>
    <mergeCell ref="G38:H38"/>
    <mergeCell ref="G32:J32"/>
    <mergeCell ref="E35:H35"/>
    <mergeCell ref="G37:H37"/>
    <mergeCell ref="D21:E21"/>
    <mergeCell ref="H21:I21"/>
    <mergeCell ref="D22:E22"/>
    <mergeCell ref="H22:I22"/>
    <mergeCell ref="H27:I27"/>
    <mergeCell ref="B25:F25"/>
    <mergeCell ref="C15:D15"/>
    <mergeCell ref="G15:I15"/>
    <mergeCell ref="F16:H16"/>
    <mergeCell ref="B19:F19"/>
    <mergeCell ref="D20:E20"/>
    <mergeCell ref="H20:I20"/>
    <mergeCell ref="F17:H17"/>
    <mergeCell ref="I12:K12"/>
    <mergeCell ref="B13:D13"/>
    <mergeCell ref="E13:F13"/>
    <mergeCell ref="G13:H13"/>
    <mergeCell ref="I13:K13"/>
    <mergeCell ref="C14:D14"/>
    <mergeCell ref="C10:D10"/>
    <mergeCell ref="E10:H10"/>
    <mergeCell ref="B12:D12"/>
    <mergeCell ref="E12:F12"/>
    <mergeCell ref="G12:H12"/>
    <mergeCell ref="C7:D7"/>
    <mergeCell ref="E7:H7"/>
    <mergeCell ref="J7:K7"/>
    <mergeCell ref="C3:D4"/>
    <mergeCell ref="H28:I28"/>
    <mergeCell ref="E3:J3"/>
    <mergeCell ref="E4:J4"/>
    <mergeCell ref="F5:I5"/>
    <mergeCell ref="C6:H6"/>
    <mergeCell ref="J6:K6"/>
    <mergeCell ref="C8:D8"/>
    <mergeCell ref="E8:H8"/>
    <mergeCell ref="J8:K8"/>
    <mergeCell ref="C9:D9"/>
    <mergeCell ref="E9:H9"/>
    <mergeCell ref="J9:K9"/>
  </mergeCells>
  <dataValidations count="1">
    <dataValidation type="list" allowBlank="1" showInputMessage="1" showErrorMessage="1" promptTitle="Yes or No" sqref="G26 G30:G31 J35 J46:J48 J54 J16:J17" xr:uid="{00000000-0002-0000-0000-000000000000}">
      <formula1>"Yes,No"</formula1>
    </dataValidation>
  </dataValidations>
  <printOptions horizontalCentered="1"/>
  <pageMargins left="0" right="0" top="0" bottom="0" header="0.31" footer="0"/>
  <pageSetup scale="64" orientation="portrait" horizontalDpi="4294967294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20.5" bestFit="1" customWidth="1"/>
    <col min="2" max="2" width="10.6640625" style="17" bestFit="1" customWidth="1"/>
  </cols>
  <sheetData>
    <row r="1" spans="1:2" x14ac:dyDescent="0.2">
      <c r="A1" s="16" t="s">
        <v>73</v>
      </c>
    </row>
    <row r="2" spans="1:2" x14ac:dyDescent="0.2">
      <c r="A2" t="s">
        <v>74</v>
      </c>
      <c r="B2" s="17">
        <v>4</v>
      </c>
    </row>
    <row r="3" spans="1:2" x14ac:dyDescent="0.2">
      <c r="A3" t="s">
        <v>75</v>
      </c>
      <c r="B3" s="17">
        <v>20</v>
      </c>
    </row>
    <row r="4" spans="1:2" x14ac:dyDescent="0.2">
      <c r="A4" t="s">
        <v>76</v>
      </c>
      <c r="B4" s="17">
        <v>10</v>
      </c>
    </row>
    <row r="6" spans="1:2" x14ac:dyDescent="0.2">
      <c r="A6" t="s">
        <v>77</v>
      </c>
      <c r="B6" s="17">
        <v>5</v>
      </c>
    </row>
    <row r="7" spans="1:2" x14ac:dyDescent="0.2">
      <c r="A7" t="s">
        <v>78</v>
      </c>
      <c r="B7" s="17">
        <v>20</v>
      </c>
    </row>
    <row r="8" spans="1:2" x14ac:dyDescent="0.2">
      <c r="A8" t="s">
        <v>79</v>
      </c>
      <c r="B8" s="17">
        <v>10</v>
      </c>
    </row>
    <row r="10" spans="1:2" x14ac:dyDescent="0.2">
      <c r="A10" t="s">
        <v>80</v>
      </c>
      <c r="B10" s="17">
        <v>50</v>
      </c>
    </row>
    <row r="11" spans="1:2" x14ac:dyDescent="0.2">
      <c r="A11" t="s">
        <v>81</v>
      </c>
      <c r="B11" s="17">
        <v>3</v>
      </c>
    </row>
    <row r="12" spans="1:2" x14ac:dyDescent="0.2">
      <c r="A12" t="s">
        <v>82</v>
      </c>
      <c r="B12" s="17">
        <v>3</v>
      </c>
    </row>
    <row r="13" spans="1:2" x14ac:dyDescent="0.2">
      <c r="A13" t="s">
        <v>83</v>
      </c>
      <c r="B13" s="17">
        <v>30</v>
      </c>
    </row>
    <row r="14" spans="1:2" x14ac:dyDescent="0.2">
      <c r="A14" t="s">
        <v>84</v>
      </c>
      <c r="B14" s="17">
        <v>30</v>
      </c>
    </row>
    <row r="16" spans="1:2" x14ac:dyDescent="0.2">
      <c r="A16" t="s">
        <v>85</v>
      </c>
      <c r="B16" s="17">
        <v>10</v>
      </c>
    </row>
    <row r="17" spans="1:2" x14ac:dyDescent="0.2">
      <c r="A17" t="s">
        <v>86</v>
      </c>
      <c r="B17" s="17">
        <v>25</v>
      </c>
    </row>
    <row r="19" spans="1:2" x14ac:dyDescent="0.2">
      <c r="A19" t="s">
        <v>87</v>
      </c>
      <c r="B19" s="17">
        <v>10</v>
      </c>
    </row>
    <row r="20" spans="1:2" x14ac:dyDescent="0.2">
      <c r="A20" t="s">
        <v>88</v>
      </c>
      <c r="B20" s="17">
        <v>10</v>
      </c>
    </row>
    <row r="22" spans="1:2" x14ac:dyDescent="0.2">
      <c r="A22" t="s">
        <v>89</v>
      </c>
      <c r="B22" s="17">
        <v>2</v>
      </c>
    </row>
    <row r="24" spans="1:2" x14ac:dyDescent="0.2">
      <c r="A24" t="s">
        <v>90</v>
      </c>
      <c r="B24" s="17">
        <v>30</v>
      </c>
    </row>
    <row r="26" spans="1:2" x14ac:dyDescent="0.2">
      <c r="A26" t="s">
        <v>92</v>
      </c>
      <c r="B26" s="45">
        <v>43471</v>
      </c>
    </row>
  </sheetData>
  <sheetProtection algorithmName="SHA-512" hashValue="UW+qNNPds0I+z8Iq487llPH3kBjTiYLd28S5UPxq7y8s5WvcMCGG2bfh8/TtGjM/LrLYoZ27BbDYESOeRrp4yA==" saltValue="vq/i6QSSbF38lQNI3g1Yi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2018-2019</vt:lpstr>
      <vt:lpstr>Fees</vt:lpstr>
      <vt:lpstr>AHSR_crest</vt:lpstr>
      <vt:lpstr>bows_and_arrows</vt:lpstr>
      <vt:lpstr>damage_bow_arrow</vt:lpstr>
      <vt:lpstr>damage_rifle</vt:lpstr>
      <vt:lpstr>Day_Use_Hyde_Away</vt:lpstr>
      <vt:lpstr>Day_Use_Per_Person</vt:lpstr>
      <vt:lpstr>Day_Use_Wade_Lodge</vt:lpstr>
      <vt:lpstr>deposit</vt:lpstr>
      <vt:lpstr>generator</vt:lpstr>
      <vt:lpstr>gps_units</vt:lpstr>
      <vt:lpstr>Hyde_Away_per_night</vt:lpstr>
      <vt:lpstr>overnight_per_person</vt:lpstr>
      <vt:lpstr>pellet_rifles</vt:lpstr>
      <vt:lpstr>'2018-2019'!Print_Area</vt:lpstr>
      <vt:lpstr>skis__poles__boots</vt:lpstr>
      <vt:lpstr>sky_scout</vt:lpstr>
      <vt:lpstr>snowshoes</vt:lpstr>
      <vt:lpstr>Wade_Lodge_per_night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Louise/Michael Mazur</dc:creator>
  <cp:keywords/>
  <dc:description/>
  <cp:lastModifiedBy>Patrick Wall</cp:lastModifiedBy>
  <cp:revision>1</cp:revision>
  <dcterms:created xsi:type="dcterms:W3CDTF">2010-09-26T14:12:47Z</dcterms:created>
  <dcterms:modified xsi:type="dcterms:W3CDTF">2019-01-07T02:05:53Z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